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ro\Desktop\Ductor Clean Air\Documents &amp; Files\"/>
    </mc:Choice>
  </mc:AlternateContent>
  <xr:revisionPtr revIDLastSave="0" documentId="13_ncr:1_{0DF3AE99-EE50-4B88-B4DC-152592F4E869}" xr6:coauthVersionLast="47" xr6:coauthVersionMax="47" xr10:uidLastSave="{00000000-0000-0000-0000-000000000000}"/>
  <bookViews>
    <workbookView xWindow="-120" yWindow="-120" windowWidth="29040" windowHeight="15840" xr2:uid="{7B178D46-D8B8-454A-8559-2601847B3903}"/>
  </bookViews>
  <sheets>
    <sheet name="Projec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47" i="1"/>
  <c r="E46" i="1"/>
  <c r="G39" i="1"/>
  <c r="G41" i="1" s="1"/>
  <c r="G32" i="1"/>
  <c r="G34" i="1" s="1"/>
  <c r="E9" i="1"/>
  <c r="G9" i="1"/>
  <c r="G24" i="1"/>
  <c r="G10" i="1"/>
  <c r="G8" i="1"/>
  <c r="C9" i="1"/>
  <c r="G5" i="1"/>
  <c r="G27" i="1" l="1"/>
  <c r="E59" i="1"/>
  <c r="C10" i="1"/>
  <c r="E10" i="1"/>
  <c r="G17" i="1"/>
  <c r="G19" i="1" s="1"/>
  <c r="G7" i="1"/>
  <c r="G6" i="1"/>
  <c r="G4" i="1"/>
  <c r="G12" i="1" l="1"/>
  <c r="E58" i="1" l="1"/>
  <c r="E61" i="1" l="1"/>
  <c r="E60" i="1"/>
  <c r="E51" i="1"/>
  <c r="E62" i="1" l="1"/>
  <c r="J55" i="1"/>
  <c r="E53" i="1"/>
  <c r="E52" i="1"/>
  <c r="E54" i="1" l="1"/>
</calcChain>
</file>

<file path=xl/sharedStrings.xml><?xml version="1.0" encoding="utf-8"?>
<sst xmlns="http://schemas.openxmlformats.org/spreadsheetml/2006/main" count="60" uniqueCount="41">
  <si>
    <t>How Many HVAC Units do you have?</t>
  </si>
  <si>
    <t>Choose</t>
  </si>
  <si>
    <t>How Many Thermostats do you have?</t>
  </si>
  <si>
    <t xml:space="preserve">          1st Zone (Thermostat) Included (no charge)
          2nd Zone (Thermostat) is $200
          Any additional Zone (Thermostat) is $100</t>
  </si>
  <si>
    <t>Do you have a furnace in a Crawl-Space?</t>
  </si>
  <si>
    <t>How Many Total Floor-Vents or Low-Wall Vent you have (combined)?</t>
  </si>
  <si>
    <t>Is your home is Split-Level style?</t>
  </si>
  <si>
    <t xml:space="preserve">          Split-Level is $50</t>
  </si>
  <si>
    <t>How Many Total Ceiling or High-Wall Vent you have (combined)?</t>
  </si>
  <si>
    <t>Yes</t>
  </si>
  <si>
    <t>No</t>
  </si>
  <si>
    <t xml:space="preserve">          Servicing Furnace is Crawl-Space is $50</t>
  </si>
  <si>
    <t>DRYER-VENT CLEANING SERVICE</t>
  </si>
  <si>
    <t>How Many Dryer-Vents you need serviced?</t>
  </si>
  <si>
    <t xml:space="preserve">          $300 Each HVAC Unit</t>
  </si>
  <si>
    <t>How Long is your Dryer-Vent Duct?</t>
  </si>
  <si>
    <t>BATHROOM FAN CLEANING SERVICE</t>
  </si>
  <si>
    <t>UV LIGHT (AIR PURIFIER) + INSTALLATION</t>
  </si>
  <si>
    <r>
      <t xml:space="preserve">TOTAL PROJECT COST (WITH </t>
    </r>
    <r>
      <rPr>
        <b/>
        <sz val="14"/>
        <color rgb="FF00B050"/>
        <rFont val="Calibri"/>
        <family val="2"/>
        <scheme val="minor"/>
      </rPr>
      <t>STANDARD</t>
    </r>
    <r>
      <rPr>
        <sz val="14"/>
        <rFont val="Calibri"/>
        <family val="2"/>
        <scheme val="minor"/>
      </rPr>
      <t xml:space="preserve"> AIR-DUCT CLEANING SERVICE):</t>
    </r>
  </si>
  <si>
    <r>
      <t xml:space="preserve">PROJECT COST (WITH </t>
    </r>
    <r>
      <rPr>
        <b/>
        <sz val="14"/>
        <color rgb="FF0070C0"/>
        <rFont val="Calibri"/>
        <family val="2"/>
        <scheme val="minor"/>
      </rPr>
      <t>DEEP</t>
    </r>
    <r>
      <rPr>
        <sz val="14"/>
        <color theme="1"/>
        <rFont val="Calibri"/>
        <family val="2"/>
        <scheme val="minor"/>
      </rPr>
      <t xml:space="preserve"> AIR-DUCT CLEANING SERVICE):</t>
    </r>
  </si>
  <si>
    <t>PAYMENT IN CASH (MONEY BILLS):</t>
  </si>
  <si>
    <t>MILITARY VETERAN DISCOUNT (MUST PRESENT VETERAN ID TO TECHNICIAN):</t>
  </si>
  <si>
    <t>AUTO DISCOUNT:</t>
  </si>
  <si>
    <r>
      <t xml:space="preserve">NEW TOTAL PROJECT COST (WITH </t>
    </r>
    <r>
      <rPr>
        <b/>
        <sz val="16"/>
        <color rgb="FF00B050"/>
        <rFont val="Calibri"/>
        <family val="2"/>
        <scheme val="minor"/>
      </rPr>
      <t>STANDARD</t>
    </r>
    <r>
      <rPr>
        <b/>
        <sz val="16"/>
        <rFont val="Calibri"/>
        <family val="2"/>
        <scheme val="minor"/>
      </rPr>
      <t xml:space="preserve"> AIR-DUCT CLEANING SERVICE):</t>
    </r>
  </si>
  <si>
    <r>
      <t xml:space="preserve">NEW/UPDATED PROJECT COST (WITH </t>
    </r>
    <r>
      <rPr>
        <b/>
        <sz val="16"/>
        <color rgb="FF0070C0"/>
        <rFont val="Calibri"/>
        <family val="2"/>
        <scheme val="minor"/>
      </rPr>
      <t>DEEP</t>
    </r>
    <r>
      <rPr>
        <b/>
        <sz val="16"/>
        <color theme="1"/>
        <rFont val="Calibri"/>
        <family val="2"/>
        <scheme val="minor"/>
      </rPr>
      <t xml:space="preserve"> AIR-DUCT CLEANING SERVICE):</t>
    </r>
  </si>
  <si>
    <t>3% CASH (MONEY BILLS) DISCOUNT:</t>
  </si>
  <si>
    <t>5% MILITARY VETERAN DISCOUNT:</t>
  </si>
  <si>
    <t>How Many Total Bathroom-Fans you need serviced?</t>
  </si>
  <si>
    <t>How Many Total UV Light (Air-Purifiers) you need installed?</t>
  </si>
  <si>
    <t xml:space="preserve">          Each Dryer-Vent is $160
          (or $130 if combined with Air-Duct Cleaning Service)</t>
  </si>
  <si>
    <t xml:space="preserve">          First 15 ft are included (no charge),
          and $8 for any additional ft</t>
  </si>
  <si>
    <t xml:space="preserve">          Cleaning Bathroom-Fans is $25 Each</t>
  </si>
  <si>
    <t xml:space="preserve">          UV Light (Air-Purifier) System + Installation is $300 Each</t>
  </si>
  <si>
    <t xml:space="preserve">          Individually Cleaning Supply-Vents is $30 Each</t>
  </si>
  <si>
    <r>
      <rPr>
        <b/>
        <sz val="16"/>
        <color rgb="FF00B050"/>
        <rFont val="Calibri"/>
        <family val="2"/>
        <scheme val="minor"/>
      </rPr>
      <t>STANDARD</t>
    </r>
    <r>
      <rPr>
        <b/>
        <sz val="16"/>
        <color theme="1"/>
        <rFont val="Calibri"/>
        <family val="2"/>
        <scheme val="minor"/>
      </rPr>
      <t xml:space="preserve"> AIR-DUCT CLEANING SERVICE</t>
    </r>
  </si>
  <si>
    <r>
      <rPr>
        <b/>
        <sz val="16"/>
        <color rgb="FF0070C0"/>
        <rFont val="Calibri"/>
        <family val="2"/>
        <scheme val="minor"/>
      </rPr>
      <t>DEEP</t>
    </r>
    <r>
      <rPr>
        <b/>
        <sz val="16"/>
        <color theme="1"/>
        <rFont val="Calibri"/>
        <family val="2"/>
        <scheme val="minor"/>
      </rPr>
      <t xml:space="preserve"> AIR-DUCT CLEANING SERVICE</t>
    </r>
  </si>
  <si>
    <t>UL LIGHT (AIR-PURIFIER) SYSTEM + INSTALLATION: TOTAL:</t>
  </si>
  <si>
    <t>DRYER-VENT CLEANING SERVICE: TOTAL:</t>
  </si>
  <si>
    <t>STANDARD AIR-DUCT CLEANING SERVICE: TOTAL:</t>
  </si>
  <si>
    <t>DEEP AIR-DUCT CLEANING SERVICE: TOTAL:</t>
  </si>
  <si>
    <t>BATHROOM-FAN CLEANING SERVICE: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</si>
</sst>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2" borderId="0" xfId="0" applyNumberForma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6" fontId="0" fillId="2" borderId="5" xfId="0" applyNumberForma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2" borderId="7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Alignment="1" applyProtection="1">
      <alignment vertical="center" wrapText="1"/>
      <protection hidden="1"/>
    </xf>
    <xf numFmtId="6" fontId="0" fillId="2" borderId="0" xfId="0" applyNumberFormat="1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6" fontId="2" fillId="3" borderId="8" xfId="0" applyNumberFormat="1" applyFont="1" applyFill="1" applyBorder="1" applyAlignment="1" applyProtection="1">
      <alignment horizontal="center" vertical="center"/>
      <protection hidden="1"/>
    </xf>
    <xf numFmtId="6" fontId="0" fillId="2" borderId="6" xfId="0" applyNumberForma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10" xfId="0" applyFill="1" applyBorder="1" applyAlignment="1" applyProtection="1">
      <alignment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6" fontId="0" fillId="2" borderId="10" xfId="0" applyNumberFormat="1" applyFill="1" applyBorder="1" applyAlignment="1" applyProtection="1">
      <alignment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6" fontId="0" fillId="2" borderId="7" xfId="0" applyNumberForma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right" vertical="center" wrapText="1"/>
      <protection hidden="1"/>
    </xf>
    <xf numFmtId="0" fontId="6" fillId="3" borderId="0" xfId="0" applyFont="1" applyFill="1" applyBorder="1" applyAlignment="1" applyProtection="1">
      <alignment horizontal="right" vertical="center" wrapText="1"/>
      <protection hidden="1"/>
    </xf>
    <xf numFmtId="6" fontId="0" fillId="2" borderId="5" xfId="0" applyNumberFormat="1" applyFill="1" applyBorder="1" applyAlignment="1" applyProtection="1">
      <alignment horizontal="center" vertical="center"/>
      <protection hidden="1"/>
    </xf>
    <xf numFmtId="8" fontId="9" fillId="2" borderId="14" xfId="0" applyNumberFormat="1" applyFont="1" applyFill="1" applyBorder="1" applyAlignment="1" applyProtection="1">
      <alignment horizontal="center" vertical="center"/>
      <protection hidden="1"/>
    </xf>
    <xf numFmtId="8" fontId="9" fillId="2" borderId="13" xfId="0" applyNumberFormat="1" applyFont="1" applyFill="1" applyBorder="1" applyAlignment="1" applyProtection="1">
      <alignment horizontal="center" vertical="center"/>
      <protection hidden="1"/>
    </xf>
    <xf numFmtId="8" fontId="9" fillId="2" borderId="12" xfId="0" applyNumberFormat="1" applyFont="1" applyFill="1" applyBorder="1" applyAlignment="1" applyProtection="1">
      <alignment horizontal="center" vertical="center"/>
      <protection hidden="1"/>
    </xf>
    <xf numFmtId="8" fontId="8" fillId="2" borderId="12" xfId="0" applyNumberFormat="1" applyFont="1" applyFill="1" applyBorder="1" applyAlignment="1" applyProtection="1">
      <alignment horizontal="center" vertical="center"/>
      <protection hidden="1"/>
    </xf>
    <xf numFmtId="6" fontId="0" fillId="2" borderId="7" xfId="0" applyNumberFormat="1" applyFill="1" applyBorder="1" applyAlignment="1" applyProtection="1">
      <alignment horizontal="center" vertical="center"/>
      <protection hidden="1"/>
    </xf>
    <xf numFmtId="8" fontId="11" fillId="4" borderId="8" xfId="0" applyNumberFormat="1" applyFont="1" applyFill="1" applyBorder="1" applyAlignment="1" applyProtection="1">
      <alignment horizontal="center" vertical="center"/>
      <protection hidden="1"/>
    </xf>
    <xf numFmtId="8" fontId="13" fillId="5" borderId="13" xfId="0" applyNumberFormat="1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right" vertical="center" wrapText="1"/>
      <protection hidden="1"/>
    </xf>
    <xf numFmtId="0" fontId="0" fillId="3" borderId="15" xfId="0" applyFill="1" applyBorder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horizontal="right" vertical="center" wrapText="1"/>
      <protection hidden="1"/>
    </xf>
    <xf numFmtId="0" fontId="10" fillId="3" borderId="16" xfId="0" applyFont="1" applyFill="1" applyBorder="1" applyAlignment="1" applyProtection="1">
      <alignment horizontal="right" vertical="center" wrapText="1"/>
      <protection hidden="1"/>
    </xf>
    <xf numFmtId="0" fontId="12" fillId="3" borderId="7" xfId="0" applyFont="1" applyFill="1" applyBorder="1" applyAlignment="1" applyProtection="1">
      <alignment horizontal="right" vertical="center" wrapText="1"/>
      <protection hidden="1"/>
    </xf>
    <xf numFmtId="0" fontId="12" fillId="3" borderId="16" xfId="0" applyFont="1" applyFill="1" applyBorder="1" applyAlignment="1" applyProtection="1">
      <alignment horizontal="right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6" fontId="0" fillId="2" borderId="0" xfId="0" applyNumberForma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6" fontId="0" fillId="2" borderId="11" xfId="0" applyNumberFormat="1" applyFill="1" applyBorder="1" applyAlignment="1" applyProtection="1">
      <alignment vertical="center"/>
      <protection hidden="1"/>
    </xf>
    <xf numFmtId="164" fontId="0" fillId="6" borderId="0" xfId="0" applyNumberForma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164" fontId="0" fillId="6" borderId="0" xfId="0" applyNumberFormat="1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6" fontId="0" fillId="6" borderId="0" xfId="0" applyNumberFormat="1" applyFill="1" applyAlignment="1" applyProtection="1">
      <alignment vertical="center"/>
      <protection hidden="1"/>
    </xf>
    <xf numFmtId="6" fontId="0" fillId="6" borderId="0" xfId="0" applyNumberFormat="1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7C29-2CFA-4862-A19A-308249D26D39}">
  <dimension ref="A1:J119"/>
  <sheetViews>
    <sheetView tabSelected="1" zoomScale="85" zoomScaleNormal="85" workbookViewId="0"/>
  </sheetViews>
  <sheetFormatPr defaultColWidth="0" defaultRowHeight="15" zeroHeight="1" x14ac:dyDescent="0.25"/>
  <cols>
    <col min="1" max="1" width="1.42578125" style="2" customWidth="1"/>
    <col min="2" max="2" width="5.140625" style="2" customWidth="1"/>
    <col min="3" max="3" width="95.5703125" style="2" customWidth="1"/>
    <col min="4" max="4" width="12" style="2" customWidth="1"/>
    <col min="5" max="5" width="59" style="2" customWidth="1"/>
    <col min="6" max="6" width="3.85546875" style="2" customWidth="1"/>
    <col min="7" max="7" width="23.85546875" style="2" bestFit="1" customWidth="1"/>
    <col min="8" max="8" width="4.42578125" style="2" customWidth="1"/>
    <col min="9" max="9" width="1.42578125" style="1" customWidth="1"/>
    <col min="10" max="10" width="6.7109375" style="2" hidden="1" customWidth="1"/>
    <col min="11" max="16384" width="5.140625" style="2" hidden="1"/>
  </cols>
  <sheetData>
    <row r="1" spans="1:9" s="1" customFormat="1" ht="8.25" customHeight="1" x14ac:dyDescent="0.25">
      <c r="A1" s="55"/>
      <c r="B1" s="56"/>
      <c r="C1" s="57"/>
      <c r="D1" s="56"/>
      <c r="E1" s="56"/>
      <c r="F1" s="56"/>
      <c r="G1" s="56"/>
      <c r="H1" s="56"/>
      <c r="I1" s="55"/>
    </row>
    <row r="2" spans="1:9" s="1" customFormat="1" ht="21" x14ac:dyDescent="0.25">
      <c r="A2" s="56"/>
      <c r="B2" s="64" t="s">
        <v>34</v>
      </c>
      <c r="C2" s="65"/>
      <c r="D2" s="65"/>
      <c r="E2" s="65"/>
      <c r="F2" s="65"/>
      <c r="G2" s="65"/>
      <c r="H2" s="66"/>
      <c r="I2" s="55"/>
    </row>
    <row r="3" spans="1:9" s="1" customFormat="1" x14ac:dyDescent="0.25">
      <c r="A3" s="56"/>
      <c r="B3" s="3"/>
      <c r="C3" s="63"/>
      <c r="D3" s="4"/>
      <c r="E3" s="4"/>
      <c r="F3" s="4"/>
      <c r="G3" s="4"/>
      <c r="H3" s="5"/>
      <c r="I3" s="55"/>
    </row>
    <row r="4" spans="1:9" s="1" customFormat="1" x14ac:dyDescent="0.25">
      <c r="A4" s="56"/>
      <c r="B4" s="3"/>
      <c r="C4" s="4" t="s">
        <v>0</v>
      </c>
      <c r="D4" s="6" t="s">
        <v>1</v>
      </c>
      <c r="E4" s="4" t="s">
        <v>14</v>
      </c>
      <c r="F4" s="4"/>
      <c r="G4" s="7">
        <f>IF(OR(D4="",D4="Choose"),0,D4*300)</f>
        <v>0</v>
      </c>
      <c r="H4" s="5"/>
      <c r="I4" s="55"/>
    </row>
    <row r="5" spans="1:9" s="1" customFormat="1" ht="45" x14ac:dyDescent="0.25">
      <c r="A5" s="56"/>
      <c r="B5" s="3"/>
      <c r="C5" s="4" t="s">
        <v>2</v>
      </c>
      <c r="D5" s="6" t="s">
        <v>1</v>
      </c>
      <c r="E5" s="8" t="s">
        <v>3</v>
      </c>
      <c r="F5" s="8"/>
      <c r="G5" s="7">
        <f>IF(OR(D4="",D5="",D5="Choose",D4=D5),0,IF(AND(D4="Choose",D5&lt;&gt;"Choose"),0,IF(D5-D4=1,200,IF(D5-D4&gt;1,200+(D5-D4-1)*100))))</f>
        <v>0</v>
      </c>
      <c r="H5" s="5"/>
      <c r="I5" s="55"/>
    </row>
    <row r="6" spans="1:9" s="1" customFormat="1" x14ac:dyDescent="0.25">
      <c r="A6" s="56"/>
      <c r="B6" s="3"/>
      <c r="C6" s="4" t="s">
        <v>4</v>
      </c>
      <c r="D6" s="6" t="s">
        <v>1</v>
      </c>
      <c r="E6" s="4" t="s">
        <v>11</v>
      </c>
      <c r="F6" s="4"/>
      <c r="G6" s="7">
        <f>IF(D6="Yes",50,0)</f>
        <v>0</v>
      </c>
      <c r="H6" s="5"/>
      <c r="I6" s="55"/>
    </row>
    <row r="7" spans="1:9" s="1" customFormat="1" x14ac:dyDescent="0.25">
      <c r="A7" s="56"/>
      <c r="B7" s="3"/>
      <c r="C7" s="4" t="s">
        <v>5</v>
      </c>
      <c r="D7" s="6" t="s">
        <v>1</v>
      </c>
      <c r="E7" s="4" t="s">
        <v>33</v>
      </c>
      <c r="F7" s="4"/>
      <c r="G7" s="7">
        <f>IF(OR(D7="",D7="Choose"),0,D7*30)</f>
        <v>0</v>
      </c>
      <c r="H7" s="5"/>
      <c r="I7" s="55"/>
    </row>
    <row r="8" spans="1:9" s="1" customFormat="1" x14ac:dyDescent="0.25">
      <c r="A8" s="56"/>
      <c r="B8" s="3"/>
      <c r="C8" s="4" t="s">
        <v>6</v>
      </c>
      <c r="D8" s="6" t="s">
        <v>1</v>
      </c>
      <c r="E8" s="4" t="s">
        <v>7</v>
      </c>
      <c r="F8" s="4"/>
      <c r="G8" s="7">
        <f>IF(AND(D4=1,D5=D4,D8="Yes"),50,0)</f>
        <v>0</v>
      </c>
      <c r="H8" s="5"/>
      <c r="I8" s="55"/>
    </row>
    <row r="9" spans="1:9" s="1" customFormat="1" x14ac:dyDescent="0.25">
      <c r="A9" s="56"/>
      <c r="B9" s="3"/>
      <c r="C9" s="9" t="str">
        <f>IF(AND(D4=1,D5=1),"How Many Return (Intake) Ducts you have?","")</f>
        <v/>
      </c>
      <c r="D9" s="10" t="s">
        <v>1</v>
      </c>
      <c r="E9" s="11" t="str">
        <f>IF(AND(D4=1,D5=1),"          First 5 are included, any additional intake is $40","")</f>
        <v/>
      </c>
      <c r="F9" s="11"/>
      <c r="G9" s="23" t="str">
        <f>IF(D4&lt;&gt;1,"",IF(AND(D4=1,D9="Choose"),0,IF(AND(D4=1,D5&gt;1),0,IF(AND(D4=1,D9&lt;6),0,(D9-5)*40))))</f>
        <v/>
      </c>
      <c r="H9" s="5"/>
      <c r="I9" s="55"/>
    </row>
    <row r="10" spans="1:9" s="1" customFormat="1" x14ac:dyDescent="0.25">
      <c r="A10" s="56"/>
      <c r="B10" s="3"/>
      <c r="C10" s="9" t="str">
        <f>IF(AND(D4=1,D8="No"),"How Many Total Floors (Stories) you have (including basement):","")</f>
        <v/>
      </c>
      <c r="D10" s="10" t="s">
        <v>1</v>
      </c>
      <c r="E10" s="11" t="str">
        <f>IF(AND(D4=1,D8="No"),"          1st (1) Floor Included (no charge)
          Any additional Floor is $50","")</f>
        <v/>
      </c>
      <c r="F10" s="11"/>
      <c r="G10" s="23">
        <f>IF(AND(D4=1,D8="No",D10="Choose"),0,IF(AND(D4="Choose",D8="Choose"),0,IF(AND(ISNUMBER(D4)=TRUE,D8="Choose"),0,IF(AND(D4=1,D8="Yes"),0,IF(AND(D4=1,D5&gt;D4),0,IF(D4&gt;1,0,IF(AND(D4=1,D8="No",D10="Choose"),0,IF(AND(D4=1,D8="No",ISNUMBER(D10)=FALSE),0,(D10-1)*50))))))))</f>
        <v>0</v>
      </c>
      <c r="H10" s="5"/>
      <c r="I10" s="55"/>
    </row>
    <row r="11" spans="1:9" s="1" customFormat="1" ht="15.75" thickBot="1" x14ac:dyDescent="0.3">
      <c r="A11" s="56"/>
      <c r="B11" s="3"/>
      <c r="C11" s="24"/>
      <c r="D11" s="24"/>
      <c r="E11" s="52"/>
      <c r="F11" s="52"/>
      <c r="G11" s="51"/>
      <c r="H11" s="5"/>
      <c r="I11" s="55"/>
    </row>
    <row r="12" spans="1:9" s="1" customFormat="1" ht="15.75" thickBot="1" x14ac:dyDescent="0.3">
      <c r="A12" s="56"/>
      <c r="B12" s="3"/>
      <c r="C12" s="24"/>
      <c r="D12" s="50"/>
      <c r="E12" s="53" t="s">
        <v>38</v>
      </c>
      <c r="F12" s="53"/>
      <c r="G12" s="15">
        <f>IF(D4="Choose",0,SUM(G4:G10))</f>
        <v>0</v>
      </c>
      <c r="H12" s="16"/>
      <c r="I12" s="55"/>
    </row>
    <row r="13" spans="1:9" s="1" customFormat="1" ht="15.75" thickBot="1" x14ac:dyDescent="0.3">
      <c r="A13" s="56"/>
      <c r="B13" s="18"/>
      <c r="C13" s="19"/>
      <c r="D13" s="20"/>
      <c r="E13" s="19"/>
      <c r="F13" s="19"/>
      <c r="G13" s="21"/>
      <c r="H13" s="54"/>
      <c r="I13" s="55"/>
    </row>
    <row r="14" spans="1:9" s="1" customFormat="1" ht="8.25" customHeight="1" x14ac:dyDescent="0.25">
      <c r="A14" s="57"/>
      <c r="B14" s="57"/>
      <c r="C14" s="56"/>
      <c r="D14" s="59"/>
      <c r="E14" s="56"/>
      <c r="F14" s="56"/>
      <c r="G14" s="60"/>
      <c r="H14" s="61"/>
      <c r="I14" s="58"/>
    </row>
    <row r="15" spans="1:9" s="1" customFormat="1" ht="21" x14ac:dyDescent="0.25">
      <c r="A15" s="56"/>
      <c r="B15" s="64" t="s">
        <v>35</v>
      </c>
      <c r="C15" s="65"/>
      <c r="D15" s="65"/>
      <c r="E15" s="65"/>
      <c r="F15" s="65"/>
      <c r="G15" s="65"/>
      <c r="H15" s="66"/>
      <c r="I15" s="55"/>
    </row>
    <row r="16" spans="1:9" s="1" customFormat="1" x14ac:dyDescent="0.25">
      <c r="A16" s="56"/>
      <c r="B16" s="3"/>
      <c r="C16" s="63"/>
      <c r="D16" s="17"/>
      <c r="E16" s="4"/>
      <c r="F16" s="4"/>
      <c r="G16" s="7"/>
      <c r="H16" s="5"/>
      <c r="I16" s="55"/>
    </row>
    <row r="17" spans="1:9" s="1" customFormat="1" x14ac:dyDescent="0.25">
      <c r="A17" s="56"/>
      <c r="B17" s="3"/>
      <c r="C17" s="4" t="s">
        <v>8</v>
      </c>
      <c r="D17" s="6" t="s">
        <v>1</v>
      </c>
      <c r="E17" s="4" t="s">
        <v>33</v>
      </c>
      <c r="F17" s="4"/>
      <c r="G17" s="7">
        <f>IF(OR(D17="",D17="Choose"),0,D17*30)</f>
        <v>0</v>
      </c>
      <c r="H17" s="5"/>
      <c r="I17" s="55"/>
    </row>
    <row r="18" spans="1:9" s="1" customFormat="1" ht="15.75" thickBot="1" x14ac:dyDescent="0.3">
      <c r="A18" s="56"/>
      <c r="B18" s="3"/>
      <c r="C18" s="2"/>
      <c r="D18" s="13"/>
      <c r="E18" s="2"/>
      <c r="F18" s="2"/>
      <c r="G18" s="12"/>
      <c r="H18" s="5"/>
      <c r="I18" s="55"/>
    </row>
    <row r="19" spans="1:9" s="1" customFormat="1" ht="15.75" thickBot="1" x14ac:dyDescent="0.3">
      <c r="A19" s="56"/>
      <c r="B19" s="3"/>
      <c r="C19" s="2"/>
      <c r="D19" s="13"/>
      <c r="E19" s="67" t="s">
        <v>39</v>
      </c>
      <c r="F19" s="14"/>
      <c r="G19" s="15">
        <f>G17</f>
        <v>0</v>
      </c>
      <c r="H19" s="5"/>
      <c r="I19" s="55"/>
    </row>
    <row r="20" spans="1:9" s="1" customFormat="1" ht="15.75" thickBot="1" x14ac:dyDescent="0.3">
      <c r="A20" s="56"/>
      <c r="B20" s="18"/>
      <c r="C20" s="19"/>
      <c r="D20" s="20"/>
      <c r="E20" s="21"/>
      <c r="F20" s="21"/>
      <c r="G20" s="19"/>
      <c r="H20" s="22"/>
      <c r="I20" s="55"/>
    </row>
    <row r="21" spans="1:9" s="1" customFormat="1" ht="8.25" customHeight="1" x14ac:dyDescent="0.25">
      <c r="A21" s="57"/>
      <c r="B21" s="57"/>
      <c r="C21" s="57"/>
      <c r="D21" s="62"/>
      <c r="E21" s="61"/>
      <c r="F21" s="61"/>
      <c r="G21" s="57"/>
      <c r="H21" s="57"/>
      <c r="I21" s="58"/>
    </row>
    <row r="22" spans="1:9" s="1" customFormat="1" ht="21" x14ac:dyDescent="0.25">
      <c r="A22" s="56"/>
      <c r="B22" s="64" t="s">
        <v>12</v>
      </c>
      <c r="C22" s="65"/>
      <c r="D22" s="65"/>
      <c r="E22" s="65"/>
      <c r="F22" s="65"/>
      <c r="G22" s="65"/>
      <c r="H22" s="66"/>
      <c r="I22" s="55"/>
    </row>
    <row r="23" spans="1:9" s="1" customFormat="1" x14ac:dyDescent="0.25">
      <c r="A23" s="56"/>
      <c r="B23" s="3"/>
      <c r="C23" s="63"/>
      <c r="D23" s="17"/>
      <c r="E23" s="4"/>
      <c r="F23" s="4"/>
      <c r="G23" s="7"/>
      <c r="H23" s="5"/>
      <c r="I23" s="55"/>
    </row>
    <row r="24" spans="1:9" s="1" customFormat="1" ht="30" x14ac:dyDescent="0.25">
      <c r="A24" s="56"/>
      <c r="B24" s="3"/>
      <c r="C24" s="4" t="s">
        <v>13</v>
      </c>
      <c r="D24" s="6" t="s">
        <v>1</v>
      </c>
      <c r="E24" s="8" t="s">
        <v>29</v>
      </c>
      <c r="F24" s="8"/>
      <c r="G24" s="7">
        <f>IF(D24="Choose",0,IF(AND(D4="Choose",D24="Choose"),0,IF(AND(D4="Choose",D24=1),160,IF(AND(D4="Choose",D24&gt;1),D24*160,D24*130))))</f>
        <v>0</v>
      </c>
      <c r="H24" s="5"/>
      <c r="I24" s="55"/>
    </row>
    <row r="25" spans="1:9" s="1" customFormat="1" ht="30" x14ac:dyDescent="0.25">
      <c r="A25" s="56"/>
      <c r="B25" s="3"/>
      <c r="C25" s="9" t="s">
        <v>15</v>
      </c>
      <c r="D25" s="6" t="s">
        <v>1</v>
      </c>
      <c r="E25" s="11" t="s">
        <v>30</v>
      </c>
      <c r="F25" s="8"/>
      <c r="G25" s="7">
        <f>IF(OR(D24="Choose",D25="Choose"),0,IF(D25&lt;=15,0,(D25-15)*8))</f>
        <v>0</v>
      </c>
      <c r="H25" s="5"/>
      <c r="I25" s="55"/>
    </row>
    <row r="26" spans="1:9" s="1" customFormat="1" ht="15.75" thickBot="1" x14ac:dyDescent="0.3">
      <c r="A26" s="56"/>
      <c r="B26" s="3"/>
      <c r="C26" s="2"/>
      <c r="D26" s="13"/>
      <c r="E26" s="2"/>
      <c r="F26" s="2"/>
      <c r="G26" s="12"/>
      <c r="H26" s="5"/>
      <c r="I26" s="55"/>
    </row>
    <row r="27" spans="1:9" s="1" customFormat="1" ht="15.75" thickBot="1" x14ac:dyDescent="0.3">
      <c r="A27" s="56"/>
      <c r="B27" s="3"/>
      <c r="C27" s="2"/>
      <c r="D27" s="13"/>
      <c r="E27" s="68" t="s">
        <v>37</v>
      </c>
      <c r="F27" s="14"/>
      <c r="G27" s="15">
        <f>G24+G25</f>
        <v>0</v>
      </c>
      <c r="H27" s="5"/>
      <c r="I27" s="55"/>
    </row>
    <row r="28" spans="1:9" s="1" customFormat="1" ht="15.75" thickBot="1" x14ac:dyDescent="0.3">
      <c r="A28" s="56"/>
      <c r="B28" s="18"/>
      <c r="C28" s="19"/>
      <c r="D28" s="20"/>
      <c r="E28" s="21"/>
      <c r="F28" s="21"/>
      <c r="G28" s="19"/>
      <c r="H28" s="22"/>
      <c r="I28" s="55"/>
    </row>
    <row r="29" spans="1:9" s="1" customFormat="1" ht="8.25" customHeight="1" x14ac:dyDescent="0.25">
      <c r="A29" s="57"/>
      <c r="B29" s="57"/>
      <c r="C29" s="57"/>
      <c r="D29" s="62"/>
      <c r="E29" s="61"/>
      <c r="F29" s="61"/>
      <c r="G29" s="57"/>
      <c r="H29" s="57"/>
      <c r="I29" s="58"/>
    </row>
    <row r="30" spans="1:9" s="1" customFormat="1" ht="21" x14ac:dyDescent="0.25">
      <c r="A30" s="56"/>
      <c r="B30" s="64" t="s">
        <v>16</v>
      </c>
      <c r="C30" s="65"/>
      <c r="D30" s="65"/>
      <c r="E30" s="65"/>
      <c r="F30" s="65"/>
      <c r="G30" s="65"/>
      <c r="H30" s="66"/>
      <c r="I30" s="55"/>
    </row>
    <row r="31" spans="1:9" s="1" customFormat="1" x14ac:dyDescent="0.25">
      <c r="A31" s="56"/>
      <c r="B31" s="3"/>
      <c r="C31" s="63"/>
      <c r="D31" s="17"/>
      <c r="E31" s="4"/>
      <c r="F31" s="4"/>
      <c r="G31" s="7"/>
      <c r="H31" s="5"/>
      <c r="I31" s="55"/>
    </row>
    <row r="32" spans="1:9" s="1" customFormat="1" x14ac:dyDescent="0.25">
      <c r="A32" s="56"/>
      <c r="B32" s="3"/>
      <c r="C32" s="4" t="s">
        <v>27</v>
      </c>
      <c r="D32" s="6" t="s">
        <v>1</v>
      </c>
      <c r="E32" s="4" t="s">
        <v>31</v>
      </c>
      <c r="F32" s="4"/>
      <c r="G32" s="7">
        <f>IF(OR(D4="Choose",D32="Choose"),0,D32*25)</f>
        <v>0</v>
      </c>
      <c r="H32" s="5"/>
      <c r="I32" s="55"/>
    </row>
    <row r="33" spans="1:9" s="1" customFormat="1" ht="15.75" thickBot="1" x14ac:dyDescent="0.3">
      <c r="A33" s="56"/>
      <c r="B33" s="3"/>
      <c r="C33" s="2"/>
      <c r="D33" s="13"/>
      <c r="E33" s="2"/>
      <c r="F33" s="2"/>
      <c r="G33" s="12"/>
      <c r="H33" s="5"/>
      <c r="I33" s="55"/>
    </row>
    <row r="34" spans="1:9" s="1" customFormat="1" ht="15.75" thickBot="1" x14ac:dyDescent="0.3">
      <c r="A34" s="56"/>
      <c r="B34" s="3"/>
      <c r="C34" s="2"/>
      <c r="D34" s="13"/>
      <c r="E34" s="68" t="s">
        <v>40</v>
      </c>
      <c r="F34" s="14"/>
      <c r="G34" s="15">
        <f>G32</f>
        <v>0</v>
      </c>
      <c r="H34" s="5"/>
      <c r="I34" s="55"/>
    </row>
    <row r="35" spans="1:9" s="1" customFormat="1" ht="15.75" thickBot="1" x14ac:dyDescent="0.3">
      <c r="A35" s="56"/>
      <c r="B35" s="18"/>
      <c r="C35" s="19"/>
      <c r="D35" s="20"/>
      <c r="E35" s="21"/>
      <c r="F35" s="21"/>
      <c r="G35" s="19"/>
      <c r="H35" s="22"/>
      <c r="I35" s="55"/>
    </row>
    <row r="36" spans="1:9" s="1" customFormat="1" ht="8.25" customHeight="1" x14ac:dyDescent="0.25">
      <c r="A36" s="57"/>
      <c r="B36" s="57"/>
      <c r="C36" s="57"/>
      <c r="D36" s="62"/>
      <c r="E36" s="61"/>
      <c r="F36" s="61"/>
      <c r="G36" s="57"/>
      <c r="H36" s="57"/>
      <c r="I36" s="58"/>
    </row>
    <row r="37" spans="1:9" s="1" customFormat="1" ht="21" x14ac:dyDescent="0.25">
      <c r="A37" s="56"/>
      <c r="B37" s="64" t="s">
        <v>17</v>
      </c>
      <c r="C37" s="65"/>
      <c r="D37" s="65"/>
      <c r="E37" s="65"/>
      <c r="F37" s="65"/>
      <c r="G37" s="65"/>
      <c r="H37" s="66"/>
      <c r="I37" s="55"/>
    </row>
    <row r="38" spans="1:9" s="1" customFormat="1" x14ac:dyDescent="0.25">
      <c r="A38" s="56"/>
      <c r="B38" s="3"/>
      <c r="C38" s="63"/>
      <c r="D38" s="17"/>
      <c r="E38" s="4"/>
      <c r="F38" s="4"/>
      <c r="G38" s="7"/>
      <c r="H38" s="5"/>
      <c r="I38" s="55"/>
    </row>
    <row r="39" spans="1:9" s="1" customFormat="1" x14ac:dyDescent="0.25">
      <c r="A39" s="56"/>
      <c r="B39" s="3"/>
      <c r="C39" s="4" t="s">
        <v>28</v>
      </c>
      <c r="D39" s="6" t="s">
        <v>1</v>
      </c>
      <c r="E39" s="4" t="s">
        <v>32</v>
      </c>
      <c r="F39" s="4"/>
      <c r="G39" s="7">
        <f>IF(D39="Choose",0,D39*300)</f>
        <v>0</v>
      </c>
      <c r="H39" s="5"/>
      <c r="I39" s="55"/>
    </row>
    <row r="40" spans="1:9" s="1" customFormat="1" ht="15.75" thickBot="1" x14ac:dyDescent="0.3">
      <c r="A40" s="56"/>
      <c r="B40" s="3"/>
      <c r="C40" s="2"/>
      <c r="D40" s="13"/>
      <c r="E40" s="2"/>
      <c r="F40" s="2"/>
      <c r="G40" s="12"/>
      <c r="H40" s="5"/>
      <c r="I40" s="55"/>
    </row>
    <row r="41" spans="1:9" s="1" customFormat="1" ht="15.75" thickBot="1" x14ac:dyDescent="0.3">
      <c r="A41" s="56"/>
      <c r="B41" s="3"/>
      <c r="C41" s="2"/>
      <c r="D41" s="13"/>
      <c r="E41" s="68" t="s">
        <v>36</v>
      </c>
      <c r="F41" s="14"/>
      <c r="G41" s="15">
        <f>G39</f>
        <v>0</v>
      </c>
      <c r="H41" s="5"/>
      <c r="I41" s="55"/>
    </row>
    <row r="42" spans="1:9" s="1" customFormat="1" ht="15.75" thickBot="1" x14ac:dyDescent="0.3">
      <c r="A42" s="56"/>
      <c r="B42" s="18"/>
      <c r="C42" s="19"/>
      <c r="D42" s="20"/>
      <c r="E42" s="21"/>
      <c r="F42" s="21"/>
      <c r="G42" s="19"/>
      <c r="H42" s="22"/>
      <c r="I42" s="55"/>
    </row>
    <row r="43" spans="1:9" ht="8.25" customHeight="1" x14ac:dyDescent="0.25">
      <c r="A43" s="56"/>
      <c r="B43" s="56"/>
      <c r="C43" s="56"/>
      <c r="D43" s="56"/>
      <c r="E43" s="56"/>
      <c r="F43" s="56"/>
      <c r="G43" s="56"/>
      <c r="H43" s="56"/>
      <c r="I43" s="55"/>
    </row>
    <row r="44" spans="1:9" ht="15.75" thickBot="1" x14ac:dyDescent="0.3"/>
    <row r="45" spans="1:9" x14ac:dyDescent="0.25">
      <c r="B45" s="25"/>
      <c r="C45" s="26"/>
      <c r="D45" s="26"/>
      <c r="E45" s="26"/>
      <c r="F45" s="27"/>
    </row>
    <row r="46" spans="1:9" ht="18.75" x14ac:dyDescent="0.25">
      <c r="B46" s="32"/>
      <c r="C46" s="35" t="s">
        <v>20</v>
      </c>
      <c r="D46" s="10" t="s">
        <v>1</v>
      </c>
      <c r="E46" s="41">
        <f>IF(D46&lt;&gt;"Yes",0,"Get 3% Discount on CASH payment (Money Bills)")</f>
        <v>0</v>
      </c>
      <c r="F46" s="28"/>
    </row>
    <row r="47" spans="1:9" ht="18.75" x14ac:dyDescent="0.25">
      <c r="B47" s="32"/>
      <c r="C47" s="35" t="s">
        <v>21</v>
      </c>
      <c r="D47" s="6" t="s">
        <v>1</v>
      </c>
      <c r="E47" s="36">
        <f>IF(D47&lt;&gt;"Yes",0,"Get 5% Discount by presenting veteran ID")</f>
        <v>0</v>
      </c>
      <c r="F47" s="28"/>
    </row>
    <row r="48" spans="1:9" ht="15.75" thickBot="1" x14ac:dyDescent="0.3">
      <c r="B48" s="29"/>
      <c r="C48" s="30"/>
      <c r="D48" s="30"/>
      <c r="E48" s="30"/>
      <c r="F48" s="31"/>
    </row>
    <row r="49" spans="2:10" ht="15.75" thickBot="1" x14ac:dyDescent="0.3"/>
    <row r="50" spans="2:10" ht="15.75" thickBot="1" x14ac:dyDescent="0.3">
      <c r="B50" s="25"/>
      <c r="C50" s="26"/>
      <c r="D50" s="26"/>
      <c r="E50" s="26"/>
      <c r="F50" s="27"/>
    </row>
    <row r="51" spans="2:10" ht="18.75" x14ac:dyDescent="0.25">
      <c r="B51" s="32"/>
      <c r="C51" s="34" t="s">
        <v>18</v>
      </c>
      <c r="D51" s="33"/>
      <c r="E51" s="39">
        <f>G12+G27+G34+G41</f>
        <v>0</v>
      </c>
      <c r="F51" s="28"/>
    </row>
    <row r="52" spans="2:10" ht="18.75" x14ac:dyDescent="0.25">
      <c r="B52" s="32"/>
      <c r="C52" s="34" t="s">
        <v>25</v>
      </c>
      <c r="D52" s="33"/>
      <c r="E52" s="37">
        <f>IF(D46="Yes",E51*-0.03,0)</f>
        <v>0</v>
      </c>
      <c r="F52" s="28"/>
    </row>
    <row r="53" spans="2:10" ht="19.5" thickBot="1" x14ac:dyDescent="0.3">
      <c r="B53" s="32"/>
      <c r="C53" s="44" t="s">
        <v>26</v>
      </c>
      <c r="D53" s="45"/>
      <c r="E53" s="38">
        <f>IF(D47="Yes",E51*-0.05,0)</f>
        <v>0</v>
      </c>
      <c r="F53" s="28"/>
    </row>
    <row r="54" spans="2:10" ht="42.75" customHeight="1" thickBot="1" x14ac:dyDescent="0.3">
      <c r="B54" s="32"/>
      <c r="C54" s="46" t="s">
        <v>23</v>
      </c>
      <c r="D54" s="47"/>
      <c r="E54" s="42">
        <f>E51+E52+E53</f>
        <v>0</v>
      </c>
      <c r="F54" s="28"/>
    </row>
    <row r="55" spans="2:10" ht="15.75" thickBot="1" x14ac:dyDescent="0.3">
      <c r="B55" s="29"/>
      <c r="C55" s="30"/>
      <c r="D55" s="30"/>
      <c r="E55" s="30"/>
      <c r="F55" s="31"/>
      <c r="J55" s="12">
        <f>E58-E51</f>
        <v>0</v>
      </c>
    </row>
    <row r="56" spans="2:10" ht="15.75" thickBot="1" x14ac:dyDescent="0.3"/>
    <row r="57" spans="2:10" ht="15.75" thickBot="1" x14ac:dyDescent="0.3">
      <c r="B57" s="25"/>
      <c r="C57" s="26"/>
      <c r="D57" s="26"/>
      <c r="E57" s="26"/>
      <c r="F57" s="27"/>
    </row>
    <row r="58" spans="2:10" ht="18.75" x14ac:dyDescent="0.25">
      <c r="B58" s="32"/>
      <c r="C58" s="35" t="s">
        <v>19</v>
      </c>
      <c r="D58" s="33"/>
      <c r="E58" s="40">
        <f>G12+G19+G27+G34+G41</f>
        <v>0</v>
      </c>
      <c r="F58" s="28"/>
    </row>
    <row r="59" spans="2:10" ht="18.75" x14ac:dyDescent="0.25">
      <c r="B59" s="32"/>
      <c r="C59" s="35" t="s">
        <v>22</v>
      </c>
      <c r="D59" s="33"/>
      <c r="E59" s="37">
        <f>-(G8+G10)</f>
        <v>0</v>
      </c>
      <c r="F59" s="28"/>
    </row>
    <row r="60" spans="2:10" ht="18.75" x14ac:dyDescent="0.25">
      <c r="B60" s="32"/>
      <c r="C60" s="34" t="s">
        <v>25</v>
      </c>
      <c r="D60" s="33"/>
      <c r="E60" s="37">
        <f>IF(D46="Yes",(E58+E59)*-0.03,0)</f>
        <v>0</v>
      </c>
      <c r="F60" s="28"/>
    </row>
    <row r="61" spans="2:10" ht="19.5" thickBot="1" x14ac:dyDescent="0.3">
      <c r="B61" s="32"/>
      <c r="C61" s="44" t="s">
        <v>26</v>
      </c>
      <c r="D61" s="45"/>
      <c r="E61" s="38">
        <f>IF(D47="Yes",(E58+E59)*-0.05,0)</f>
        <v>0</v>
      </c>
      <c r="F61" s="28"/>
    </row>
    <row r="62" spans="2:10" ht="42.75" customHeight="1" thickBot="1" x14ac:dyDescent="0.3">
      <c r="B62" s="32"/>
      <c r="C62" s="48" t="s">
        <v>24</v>
      </c>
      <c r="D62" s="49"/>
      <c r="E62" s="43">
        <f>E58+E59+E60+E61</f>
        <v>0</v>
      </c>
      <c r="F62" s="28"/>
    </row>
    <row r="63" spans="2:10" ht="15.75" thickBot="1" x14ac:dyDescent="0.3">
      <c r="B63" s="29"/>
      <c r="C63" s="30"/>
      <c r="D63" s="30"/>
      <c r="E63" s="30"/>
      <c r="F63" s="31"/>
    </row>
    <row r="64" spans="2:10" x14ac:dyDescent="0.25"/>
    <row r="66" spans="2:4" x14ac:dyDescent="0.25"/>
    <row r="67" spans="2:4" x14ac:dyDescent="0.25"/>
    <row r="68" spans="2:4" hidden="1" x14ac:dyDescent="0.25">
      <c r="B68" s="13" t="s">
        <v>1</v>
      </c>
      <c r="C68" s="13" t="s">
        <v>1</v>
      </c>
      <c r="D68" s="13" t="s">
        <v>1</v>
      </c>
    </row>
    <row r="69" spans="2:4" hidden="1" x14ac:dyDescent="0.25">
      <c r="B69" s="2" t="s">
        <v>9</v>
      </c>
      <c r="C69" s="13">
        <v>1</v>
      </c>
      <c r="D69" s="13">
        <v>0</v>
      </c>
    </row>
    <row r="70" spans="2:4" hidden="1" x14ac:dyDescent="0.25">
      <c r="B70" s="2" t="s">
        <v>10</v>
      </c>
      <c r="C70" s="13">
        <v>2</v>
      </c>
      <c r="D70" s="13">
        <v>1</v>
      </c>
    </row>
    <row r="71" spans="2:4" hidden="1" x14ac:dyDescent="0.25">
      <c r="C71" s="13">
        <v>3</v>
      </c>
      <c r="D71" s="13">
        <v>2</v>
      </c>
    </row>
    <row r="72" spans="2:4" hidden="1" x14ac:dyDescent="0.25">
      <c r="C72" s="13">
        <v>4</v>
      </c>
      <c r="D72" s="13">
        <v>3</v>
      </c>
    </row>
    <row r="73" spans="2:4" hidden="1" x14ac:dyDescent="0.25">
      <c r="C73" s="13">
        <v>5</v>
      </c>
      <c r="D73" s="13">
        <v>4</v>
      </c>
    </row>
    <row r="74" spans="2:4" hidden="1" x14ac:dyDescent="0.25">
      <c r="C74" s="13">
        <v>6</v>
      </c>
      <c r="D74" s="13">
        <v>5</v>
      </c>
    </row>
    <row r="75" spans="2:4" hidden="1" x14ac:dyDescent="0.25">
      <c r="C75" s="13">
        <v>7</v>
      </c>
      <c r="D75" s="13">
        <v>6</v>
      </c>
    </row>
    <row r="76" spans="2:4" hidden="1" x14ac:dyDescent="0.25">
      <c r="C76" s="13">
        <v>8</v>
      </c>
      <c r="D76" s="13">
        <v>7</v>
      </c>
    </row>
    <row r="77" spans="2:4" hidden="1" x14ac:dyDescent="0.25">
      <c r="C77" s="13">
        <v>9</v>
      </c>
      <c r="D77" s="13">
        <v>8</v>
      </c>
    </row>
    <row r="78" spans="2:4" hidden="1" x14ac:dyDescent="0.25">
      <c r="C78" s="13">
        <v>10</v>
      </c>
      <c r="D78" s="13">
        <v>9</v>
      </c>
    </row>
    <row r="79" spans="2:4" hidden="1" x14ac:dyDescent="0.25">
      <c r="C79" s="13">
        <v>11</v>
      </c>
      <c r="D79" s="13">
        <v>10</v>
      </c>
    </row>
    <row r="80" spans="2:4" hidden="1" x14ac:dyDescent="0.25">
      <c r="C80" s="13">
        <v>12</v>
      </c>
      <c r="D80" s="13">
        <v>11</v>
      </c>
    </row>
    <row r="81" spans="3:4" hidden="1" x14ac:dyDescent="0.25">
      <c r="C81" s="13">
        <v>13</v>
      </c>
      <c r="D81" s="13">
        <v>12</v>
      </c>
    </row>
    <row r="82" spans="3:4" hidden="1" x14ac:dyDescent="0.25">
      <c r="C82" s="13">
        <v>14</v>
      </c>
      <c r="D82" s="13">
        <v>13</v>
      </c>
    </row>
    <row r="83" spans="3:4" hidden="1" x14ac:dyDescent="0.25">
      <c r="C83" s="13">
        <v>15</v>
      </c>
      <c r="D83" s="13">
        <v>14</v>
      </c>
    </row>
    <row r="84" spans="3:4" hidden="1" x14ac:dyDescent="0.25">
      <c r="C84" s="13">
        <v>16</v>
      </c>
      <c r="D84" s="13">
        <v>15</v>
      </c>
    </row>
    <row r="85" spans="3:4" hidden="1" x14ac:dyDescent="0.25">
      <c r="C85" s="13">
        <v>17</v>
      </c>
      <c r="D85" s="13">
        <v>16</v>
      </c>
    </row>
    <row r="86" spans="3:4" hidden="1" x14ac:dyDescent="0.25">
      <c r="C86" s="13">
        <v>18</v>
      </c>
      <c r="D86" s="13">
        <v>17</v>
      </c>
    </row>
    <row r="87" spans="3:4" hidden="1" x14ac:dyDescent="0.25">
      <c r="C87" s="13">
        <v>19</v>
      </c>
      <c r="D87" s="13">
        <v>18</v>
      </c>
    </row>
    <row r="88" spans="3:4" hidden="1" x14ac:dyDescent="0.25">
      <c r="C88" s="13">
        <v>20</v>
      </c>
      <c r="D88" s="13">
        <v>19</v>
      </c>
    </row>
    <row r="89" spans="3:4" hidden="1" x14ac:dyDescent="0.25">
      <c r="C89" s="13">
        <v>21</v>
      </c>
      <c r="D89" s="13">
        <v>20</v>
      </c>
    </row>
    <row r="90" spans="3:4" hidden="1" x14ac:dyDescent="0.25">
      <c r="C90" s="13">
        <v>22</v>
      </c>
      <c r="D90" s="13">
        <v>21</v>
      </c>
    </row>
    <row r="91" spans="3:4" hidden="1" x14ac:dyDescent="0.25">
      <c r="C91" s="13">
        <v>23</v>
      </c>
      <c r="D91" s="13">
        <v>22</v>
      </c>
    </row>
    <row r="92" spans="3:4" hidden="1" x14ac:dyDescent="0.25">
      <c r="C92" s="13">
        <v>24</v>
      </c>
      <c r="D92" s="13">
        <v>23</v>
      </c>
    </row>
    <row r="93" spans="3:4" hidden="1" x14ac:dyDescent="0.25">
      <c r="C93" s="13">
        <v>25</v>
      </c>
      <c r="D93" s="13">
        <v>24</v>
      </c>
    </row>
    <row r="94" spans="3:4" hidden="1" x14ac:dyDescent="0.25">
      <c r="C94" s="13">
        <v>26</v>
      </c>
      <c r="D94" s="13">
        <v>25</v>
      </c>
    </row>
    <row r="95" spans="3:4" hidden="1" x14ac:dyDescent="0.25">
      <c r="C95" s="13">
        <v>27</v>
      </c>
      <c r="D95" s="13">
        <v>26</v>
      </c>
    </row>
    <row r="96" spans="3:4" hidden="1" x14ac:dyDescent="0.25">
      <c r="C96" s="13">
        <v>28</v>
      </c>
      <c r="D96" s="13">
        <v>27</v>
      </c>
    </row>
    <row r="97" spans="3:4" hidden="1" x14ac:dyDescent="0.25">
      <c r="C97" s="13">
        <v>29</v>
      </c>
      <c r="D97" s="13">
        <v>28</v>
      </c>
    </row>
    <row r="98" spans="3:4" hidden="1" x14ac:dyDescent="0.25">
      <c r="C98" s="13">
        <v>30</v>
      </c>
      <c r="D98" s="13">
        <v>29</v>
      </c>
    </row>
    <row r="99" spans="3:4" hidden="1" x14ac:dyDescent="0.25">
      <c r="C99" s="13">
        <v>31</v>
      </c>
      <c r="D99" s="13">
        <v>30</v>
      </c>
    </row>
    <row r="100" spans="3:4" hidden="1" x14ac:dyDescent="0.25">
      <c r="C100" s="13">
        <v>32</v>
      </c>
      <c r="D100" s="13">
        <v>31</v>
      </c>
    </row>
    <row r="101" spans="3:4" hidden="1" x14ac:dyDescent="0.25">
      <c r="C101" s="13">
        <v>33</v>
      </c>
      <c r="D101" s="13">
        <v>32</v>
      </c>
    </row>
    <row r="102" spans="3:4" hidden="1" x14ac:dyDescent="0.25">
      <c r="C102" s="13">
        <v>34</v>
      </c>
      <c r="D102" s="13">
        <v>33</v>
      </c>
    </row>
    <row r="103" spans="3:4" hidden="1" x14ac:dyDescent="0.25">
      <c r="C103" s="13">
        <v>35</v>
      </c>
      <c r="D103" s="13">
        <v>34</v>
      </c>
    </row>
    <row r="104" spans="3:4" hidden="1" x14ac:dyDescent="0.25">
      <c r="C104" s="13">
        <v>36</v>
      </c>
      <c r="D104" s="13">
        <v>35</v>
      </c>
    </row>
    <row r="105" spans="3:4" hidden="1" x14ac:dyDescent="0.25">
      <c r="C105" s="13">
        <v>37</v>
      </c>
      <c r="D105" s="13">
        <v>36</v>
      </c>
    </row>
    <row r="106" spans="3:4" hidden="1" x14ac:dyDescent="0.25">
      <c r="C106" s="13">
        <v>38</v>
      </c>
      <c r="D106" s="13">
        <v>37</v>
      </c>
    </row>
    <row r="107" spans="3:4" hidden="1" x14ac:dyDescent="0.25">
      <c r="C107" s="13">
        <v>39</v>
      </c>
      <c r="D107" s="13">
        <v>38</v>
      </c>
    </row>
    <row r="108" spans="3:4" hidden="1" x14ac:dyDescent="0.25">
      <c r="C108" s="13">
        <v>40</v>
      </c>
      <c r="D108" s="13">
        <v>39</v>
      </c>
    </row>
    <row r="109" spans="3:4" hidden="1" x14ac:dyDescent="0.25">
      <c r="C109" s="13">
        <v>41</v>
      </c>
      <c r="D109" s="13">
        <v>40</v>
      </c>
    </row>
    <row r="110" spans="3:4" hidden="1" x14ac:dyDescent="0.25">
      <c r="C110" s="13">
        <v>42</v>
      </c>
      <c r="D110" s="13">
        <v>41</v>
      </c>
    </row>
    <row r="111" spans="3:4" hidden="1" x14ac:dyDescent="0.25">
      <c r="C111" s="13">
        <v>43</v>
      </c>
      <c r="D111" s="13">
        <v>42</v>
      </c>
    </row>
    <row r="112" spans="3:4" hidden="1" x14ac:dyDescent="0.25">
      <c r="C112" s="13">
        <v>44</v>
      </c>
      <c r="D112" s="13">
        <v>43</v>
      </c>
    </row>
    <row r="113" spans="3:4" hidden="1" x14ac:dyDescent="0.25">
      <c r="C113" s="13">
        <v>45</v>
      </c>
      <c r="D113" s="13">
        <v>44</v>
      </c>
    </row>
    <row r="114" spans="3:4" hidden="1" x14ac:dyDescent="0.25">
      <c r="C114" s="13">
        <v>46</v>
      </c>
      <c r="D114" s="13">
        <v>45</v>
      </c>
    </row>
    <row r="115" spans="3:4" hidden="1" x14ac:dyDescent="0.25">
      <c r="C115" s="13">
        <v>47</v>
      </c>
      <c r="D115" s="13">
        <v>46</v>
      </c>
    </row>
    <row r="116" spans="3:4" hidden="1" x14ac:dyDescent="0.25">
      <c r="C116" s="13">
        <v>48</v>
      </c>
      <c r="D116" s="13">
        <v>47</v>
      </c>
    </row>
    <row r="117" spans="3:4" hidden="1" x14ac:dyDescent="0.25">
      <c r="C117" s="13">
        <v>49</v>
      </c>
      <c r="D117" s="13">
        <v>48</v>
      </c>
    </row>
    <row r="118" spans="3:4" hidden="1" x14ac:dyDescent="0.25">
      <c r="C118" s="13">
        <v>50</v>
      </c>
      <c r="D118" s="13">
        <v>49</v>
      </c>
    </row>
    <row r="119" spans="3:4" hidden="1" x14ac:dyDescent="0.25">
      <c r="D119" s="13">
        <v>50</v>
      </c>
    </row>
  </sheetData>
  <sheetProtection algorithmName="SHA-512" hashValue="Se0aaEF3O5sm5jbi7iXvMZDM0PERfa11HAA5iF7rIccj0qVQY21WmmkYCETthAZ2Qjy4Wytx9mMC67p97XUZsA==" saltValue="gyz2BXKqS5ox8uoViL8knQ==" spinCount="100000" sheet="1" objects="1" scenarios="1"/>
  <mergeCells count="7">
    <mergeCell ref="C62:D62"/>
    <mergeCell ref="C54:D54"/>
    <mergeCell ref="B2:H2"/>
    <mergeCell ref="B15:H15"/>
    <mergeCell ref="B22:H22"/>
    <mergeCell ref="B30:H30"/>
    <mergeCell ref="B37:H37"/>
  </mergeCells>
  <conditionalFormatting sqref="D5">
    <cfRule type="expression" dxfId="13" priority="9">
      <formula>"if(and($D$4=""Choose"",$D$5&lt;&gt;""Choose""))"</formula>
    </cfRule>
  </conditionalFormatting>
  <conditionalFormatting sqref="D9">
    <cfRule type="expression" dxfId="12" priority="8">
      <formula>AND($D$4=1,$D$5&gt;1)</formula>
    </cfRule>
    <cfRule type="expression" dxfId="11" priority="10">
      <formula>AND($D$4=1,$D$5="Choose")</formula>
    </cfRule>
  </conditionalFormatting>
  <conditionalFormatting sqref="D9:D10">
    <cfRule type="expression" dxfId="10" priority="5">
      <formula>$D$4&gt;1</formula>
    </cfRule>
  </conditionalFormatting>
  <conditionalFormatting sqref="D10">
    <cfRule type="expression" dxfId="9" priority="11">
      <formula>$D$8="Choose"</formula>
    </cfRule>
    <cfRule type="expression" dxfId="8" priority="12">
      <formula>$D$8="Yes"</formula>
    </cfRule>
    <cfRule type="expression" dxfId="7" priority="16">
      <formula>$D$4="Choose"</formula>
    </cfRule>
  </conditionalFormatting>
  <conditionalFormatting sqref="G9">
    <cfRule type="expression" dxfId="6" priority="6">
      <formula>AND($D$4=1,$D$5&gt;1)</formula>
    </cfRule>
    <cfRule type="expression" dxfId="5" priority="7">
      <formula>AND($D$4=1,$D$5="Choose")</formula>
    </cfRule>
  </conditionalFormatting>
  <conditionalFormatting sqref="G10">
    <cfRule type="expression" dxfId="4" priority="4">
      <formula>$D$4&gt;1</formula>
    </cfRule>
    <cfRule type="expression" dxfId="3" priority="13">
      <formula>$D$4="Choose"</formula>
    </cfRule>
    <cfRule type="expression" dxfId="2" priority="14">
      <formula>$D$8&lt;&gt;"No"</formula>
    </cfRule>
  </conditionalFormatting>
  <conditionalFormatting sqref="J55">
    <cfRule type="expression" dxfId="1" priority="1">
      <formula>AND($D$4=1,$D$5&gt;1)</formula>
    </cfRule>
    <cfRule type="expression" dxfId="0" priority="2">
      <formula>AND($D$4=1,$D$5="Choose")</formula>
    </cfRule>
  </conditionalFormatting>
  <dataValidations count="7">
    <dataValidation type="list" allowBlank="1" showInputMessage="1" showErrorMessage="1" sqref="D4:D5 D39" xr:uid="{9507B7FF-ABB6-48D2-924B-3369479D2400}">
      <formula1>$C$68:$C$76</formula1>
    </dataValidation>
    <dataValidation type="list" allowBlank="1" showInputMessage="1" showErrorMessage="1" sqref="D6 D8 D46:D47" xr:uid="{E3BA0734-ED2A-4D79-B034-EA8BCD714109}">
      <formula1>$B$68:$B$70</formula1>
    </dataValidation>
    <dataValidation type="list" allowBlank="1" showInputMessage="1" showErrorMessage="1" sqref="D7" xr:uid="{C4111D6C-1061-47BA-B9C9-4844D380B8A9}">
      <formula1>$D$68:$D$119</formula1>
    </dataValidation>
    <dataValidation type="list" allowBlank="1" showInputMessage="1" showErrorMessage="1" sqref="D10" xr:uid="{E0A7C51C-75E3-4473-9F02-EADC196F75F1}">
      <formula1>$C$68:$C$73</formula1>
    </dataValidation>
    <dataValidation type="list" allowBlank="1" showInputMessage="1" showErrorMessage="1" sqref="D17 D25 D32" xr:uid="{A9D7679E-E19A-4EB6-BF47-E63609FD985C}">
      <formula1>$C$68:$C$118</formula1>
    </dataValidation>
    <dataValidation type="list" allowBlank="1" showInputMessage="1" showErrorMessage="1" sqref="D9" xr:uid="{1D8F4819-2E61-4772-8406-16071F977C36}">
      <formula1>$C$68:$C$78</formula1>
    </dataValidation>
    <dataValidation type="list" allowBlank="1" showInputMessage="1" showErrorMessage="1" sqref="D24" xr:uid="{DCA0DDF7-37C5-4D0B-8819-2D871C48F677}">
      <formula1>$C$68:$C$72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Aharon Politzer</dc:creator>
  <cp:lastModifiedBy>Aharon Politzer</cp:lastModifiedBy>
  <dcterms:created xsi:type="dcterms:W3CDTF">2025-05-26T16:03:43Z</dcterms:created>
  <dcterms:modified xsi:type="dcterms:W3CDTF">2025-05-27T00:19:55Z</dcterms:modified>
</cp:coreProperties>
</file>